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Kiindulási adatok" sheetId="1" r:id="rId1"/>
    <sheet name="Energiafelhasználás hatásfoka" sheetId="2" r:id="rId2"/>
    <sheet name="Primerenergia megtakarítás 2009" sheetId="3" r:id="rId3"/>
  </sheets>
  <definedNames>
    <definedName name="_xlnm.Print_Area" localSheetId="2">'Primerenergia megtakarítás 2009'!$A$1:$C$4</definedName>
  </definedNames>
  <calcPr fullCalcOnLoad="1"/>
</workbook>
</file>

<file path=xl/sharedStrings.xml><?xml version="1.0" encoding="utf-8"?>
<sst xmlns="http://schemas.openxmlformats.org/spreadsheetml/2006/main" count="68" uniqueCount="65">
  <si>
    <t>Villamos önfogyasztás vesztesége%</t>
  </si>
  <si>
    <t>A fűtendő épületben egyedileg telepített modern gázkazánok hőtermelési hatásfoka%</t>
  </si>
  <si>
    <t>A fűtendő épületben egyedileg telepített modern gázkazánok összhatásfoka%</t>
  </si>
  <si>
    <t>Kapcsolt energiatermelés mennyiségi hatásfoka az erőműben%</t>
  </si>
  <si>
    <t>kapcsolt hő- és villamosenergia-termelés villamos áram termelési hatásfoka a villamos felhasználás helyén mérve%</t>
  </si>
  <si>
    <t>Hőszállítási veszteség a távhő csőhálózatán%</t>
  </si>
  <si>
    <t xml:space="preserve">Csak villanyáramot termelő, földgáztüzelésű, modern gázturbinás-gőzturbinás kombinált ciklusú hőerőmű villamos áram termelési hatásfoka az erőműben% </t>
  </si>
  <si>
    <t>A</t>
  </si>
  <si>
    <t>B</t>
  </si>
  <si>
    <t>C</t>
  </si>
  <si>
    <t>D</t>
  </si>
  <si>
    <t>E</t>
  </si>
  <si>
    <t>F</t>
  </si>
  <si>
    <t>Példa sorszáma</t>
  </si>
  <si>
    <t>A fűtési szezon hossza (év)</t>
  </si>
  <si>
    <t>A fűtési rendszer átlagos terhelése a beépített fűtési teljesítményhez képest%</t>
  </si>
  <si>
    <t>Villamos hálózati veszteség a villanyáram továbbítása közben %</t>
  </si>
  <si>
    <t>Fűtőművekben elhelyezett nagyméretű földgáztüzelésű kazánok összhatásfoka a hőfelhasználás helyén mérve</t>
  </si>
  <si>
    <t>Földgázzal működő kapcsolt hő- és villamosenergia-termelés hőtermelési hatásfoka az erőműben%</t>
  </si>
  <si>
    <t>Földgázzal működő kapcsolt hő- és villamosenergia-termelés villamos áram termelési hatásfoka az erőműben%</t>
  </si>
  <si>
    <t>Földgázzal működő kapcsolt hő- és villamosenergia-termelés hőtermelési hatásfoka a hőfelhasználás helyén mérve%</t>
  </si>
  <si>
    <t xml:space="preserve">A fűtendő épületben egyedileg telepített modern gázkazánok  és csak villanyáramot termelő, földgáztüzelésű, modern gázturbinás-gőzturbinás kombinált ciklusú hőerőmű </t>
  </si>
  <si>
    <t>Nem kapcsolt hőteljesítmény aránya az összes hőteljesítmény igényhez képest%</t>
  </si>
  <si>
    <t>kapcsolt villamos teljesítmény/kapcsolt hőteljesítmény arány az erőműben mérve</t>
  </si>
  <si>
    <t>kapcsolt villamos teljesítmény/kapcsolt hőteljesítmény arány az energia felhasználások helyén mérve</t>
  </si>
  <si>
    <t>Kapcsolt energiatermelés mennyiségi hatásfoka a felhasználások helyén mérve%</t>
  </si>
  <si>
    <t xml:space="preserve">Csak villanyáramot termelő, földgáztüzelésű, modern gázturbinás-gőzturbinás kombinált ciklusú hőerőmű villamos áram termelési hatásfoka a villamos felhasználás helyén mérve% </t>
  </si>
  <si>
    <t>Kapcsolt hőteljesítmény aránya az összes hőteljesítmény igényhez képest%</t>
  </si>
  <si>
    <t>Primerenergia felhasználás éves összhatásfoka a felhasználási helyeken mérve%</t>
  </si>
  <si>
    <t>ÖSSZES ELŐÁLLÍTOTT HASZNOS ENERGIA AZ ÉV SORÁN</t>
  </si>
  <si>
    <t>(HASZNOS ENERGIA) KÜLÖN ELŐÁLLÍTOTT VILLANY EGÉSZ ÉVBEN</t>
  </si>
  <si>
    <t>(HASZNOS ENERGIA) KAPCSOLT HMV+KAPCSOLT VILLANY EGÉSZ ÉVBEN</t>
  </si>
  <si>
    <t>(HASZNOS ENERGIA) NEM KAPCSOLT HMV EGÉSZ ÉVBEN</t>
  </si>
  <si>
    <t>(PRIMER ENERGIAIGÉNY) KAPCSOLT HMV+KAPCSOLT VILLANY EGÉSZ ÉVBEN</t>
  </si>
  <si>
    <t>(PRIMER ENERGIAIGÉNY) NEM KAPCSOLT HMV EGÉSZ ÉVBEN</t>
  </si>
  <si>
    <t>(PRIMER ENERGIAIGÉNY) KÜLÖN ELŐÁLLÍTOTT VILLANY EGÉSZ ÉVBEN</t>
  </si>
  <si>
    <t>ÖSSZES PRIMER ENERGIAIGÉNY AZ ÉV SORÁN</t>
  </si>
  <si>
    <t>Alkalmazott berendezések típusa</t>
  </si>
  <si>
    <t>Decentralizált villamos hálózati veszteség a kapcsolt villanyáram továbbítása közben %</t>
  </si>
  <si>
    <t>(HASZNOS ENERGIA) KAPCSOLT VILLANY FŰTÉSI IDÉNYEN KÍVÜL</t>
  </si>
  <si>
    <t>(HASZNOS ENERGIA) KAPCSOLT FŰTÉS+KAPCSOLT VILLANY FŰTÉSI IDÉNYBEN</t>
  </si>
  <si>
    <t>(HASZNOS ENERGIA) KAPCSOLT VILLANY FŰTÉSI IDÉNYBEN</t>
  </si>
  <si>
    <t>(HASZNOS ENERGIA) NEM KAPCSOLT FŰTÉS, FŰTÉSI IDÉNYBEN</t>
  </si>
  <si>
    <t>(PRIMER ENERGIAIGÉNY) KAPCSOLT VILLANY FŰTÉSI IDÉNYEN KÍVÜL</t>
  </si>
  <si>
    <t>(PRIMER ENERGIAIGÉNY) KAPCSOLT VILLANY FŰTÉSI IDÉNYBEN</t>
  </si>
  <si>
    <t>(PRIMER ENERGIAIGÉNY) NEM KAPCSOLT FŰTÉS, FŰTÉSI IDÉNYBEN</t>
  </si>
  <si>
    <t>(PRIMER ENERGIAIGÉNY) KAPCSOLT FŰTÉS+KAPCSOLT VILLANY FŰTÉSI/HŰTÉSI IDÉNYBEN</t>
  </si>
  <si>
    <t xml:space="preserve"> Használati melegvíz teljesítményigény a fellépő összes hőteljesítmény igényhez viszonyítva % </t>
  </si>
  <si>
    <t>A beépített fűtési teljesítmény aránya a fellépő összes hőteljesítmény igényhez viszonyítva%</t>
  </si>
  <si>
    <t xml:space="preserve">Távfűtés fűtőművekben elhelyezett nagyméretű földgáztüzelésű kazánok és földgázzal működő kapcsolt hő- és villamosenergia-termelés </t>
  </si>
  <si>
    <t>Távfűtés fűtőművekben elhelyezett nagyméretű földgáztüzelésű kazánok és földgázzal működő kapcsolt hő- és villamosenergia-termelés</t>
  </si>
  <si>
    <t>Távfűtő fűtőművekben elhelyezett nagyméretű földgáztüzelésű kazánok összhatásfoka az erőműben</t>
  </si>
  <si>
    <r>
      <rPr>
        <sz val="11"/>
        <color indexed="10"/>
        <rFont val="Arial"/>
        <family val="2"/>
      </rPr>
      <t>A piros színű értékek szabadon módosíthatóak.</t>
    </r>
    <r>
      <rPr>
        <sz val="11"/>
        <color indexed="30"/>
        <rFont val="Arial"/>
        <family val="2"/>
      </rPr>
      <t xml:space="preserve"> A kék színű értékeket a program automatikusan kiszámítja.</t>
    </r>
  </si>
  <si>
    <t>Villamos teljesítmény aránya az összes hőteljesítmény igényhez képest%</t>
  </si>
  <si>
    <t>A. válozat a D változathoz képest</t>
  </si>
  <si>
    <t>B. válozat a E változathoz képest</t>
  </si>
  <si>
    <t>C. válozat a F változathoz képest</t>
  </si>
  <si>
    <t>%</t>
  </si>
  <si>
    <t>PETAJOULE</t>
  </si>
  <si>
    <t>Összes előállított hasznos energia PETAJOULE</t>
  </si>
  <si>
    <t>Összes primer energiaigény PETAJOULE</t>
  </si>
  <si>
    <r>
      <rPr>
        <sz val="20"/>
        <color indexed="10"/>
        <rFont val="Arial"/>
        <family val="2"/>
      </rPr>
      <t>A piros színű értékek szabadon módosíthatóak.</t>
    </r>
    <r>
      <rPr>
        <sz val="20"/>
        <color indexed="8"/>
        <rFont val="Arial"/>
        <family val="2"/>
      </rPr>
      <t xml:space="preserve"> </t>
    </r>
    <r>
      <rPr>
        <sz val="20"/>
        <color indexed="30"/>
        <rFont val="Arial"/>
        <family val="2"/>
      </rPr>
      <t>A kék színű értékeket a program automatikusan kiszámítja.</t>
    </r>
  </si>
  <si>
    <t>Az alábbi értékek mértékegység nélküli energiaegységben értendők</t>
  </si>
  <si>
    <t>Feltételezett éves hőfogyasztás igény PETAJOULE</t>
  </si>
  <si>
    <t>A kapcsolt energiatermeléssel elérhető megtakarítás a primerenergia igényhez viszonyítva, 2009-ben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</si>
</sst>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10"/>
      <name val="Arial"/>
      <family val="2"/>
    </font>
    <font>
      <sz val="11"/>
      <color indexed="30"/>
      <name val="Arial"/>
      <family val="2"/>
    </font>
    <font>
      <sz val="8"/>
      <name val="Calibri"/>
      <family val="2"/>
    </font>
    <font>
      <sz val="20"/>
      <color indexed="10"/>
      <name val="Arial"/>
      <family val="2"/>
    </font>
    <font>
      <sz val="20"/>
      <color indexed="30"/>
      <name val="Arial"/>
      <family val="2"/>
    </font>
    <font>
      <sz val="11"/>
      <name val="Arial"/>
      <family val="2"/>
    </font>
    <font>
      <sz val="20"/>
      <name val="Arial"/>
      <family val="2"/>
    </font>
    <font>
      <sz val="2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sz val="11"/>
      <color rgb="FF0070C0"/>
      <name val="Arial"/>
      <family val="2"/>
    </font>
    <font>
      <sz val="20"/>
      <color rgb="FF0070C0"/>
      <name val="Arial"/>
      <family val="2"/>
    </font>
    <font>
      <sz val="2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2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2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34" fillId="0" borderId="0" xfId="0" applyNumberFormat="1" applyFont="1" applyAlignment="1">
      <alignment horizontal="center" vertical="center" wrapText="1"/>
    </xf>
    <xf numFmtId="2" fontId="43" fillId="0" borderId="0" xfId="0" applyNumberFormat="1" applyFont="1" applyAlignment="1">
      <alignment horizontal="center" vertical="center" wrapText="1"/>
    </xf>
    <xf numFmtId="0" fontId="1" fillId="33" borderId="10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2" fontId="44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justify" vertical="center" wrapText="1"/>
    </xf>
    <xf numFmtId="0" fontId="9" fillId="33" borderId="10" xfId="0" applyFont="1" applyFill="1" applyBorder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44" fillId="0" borderId="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2" fontId="34" fillId="0" borderId="10" xfId="0" applyNumberFormat="1" applyFont="1" applyFill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>
      <alignment horizontal="justify" vertical="center" wrapText="1"/>
    </xf>
    <xf numFmtId="2" fontId="3" fillId="0" borderId="10" xfId="0" applyNumberFormat="1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>
      <alignment wrapText="1"/>
    </xf>
    <xf numFmtId="2" fontId="43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/>
    </xf>
    <xf numFmtId="2" fontId="34" fillId="0" borderId="10" xfId="0" applyNumberFormat="1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justify" vertical="center" wrapText="1"/>
    </xf>
    <xf numFmtId="2" fontId="3" fillId="0" borderId="10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7"/>
  <sheetViews>
    <sheetView tabSelected="1" view="pageBreakPreview" zoomScale="95" zoomScaleSheetLayoutView="95" zoomScalePageLayoutView="0" workbookViewId="0" topLeftCell="A1">
      <selection activeCell="A1" sqref="A1:B1"/>
    </sheetView>
  </sheetViews>
  <sheetFormatPr defaultColWidth="9.140625" defaultRowHeight="15"/>
  <cols>
    <col min="1" max="1" width="115.57421875" style="2" customWidth="1"/>
    <col min="2" max="2" width="8.421875" style="3" bestFit="1" customWidth="1"/>
    <col min="3" max="16384" width="9.140625" style="1" customWidth="1"/>
  </cols>
  <sheetData>
    <row r="1" spans="1:2" ht="15">
      <c r="A1" s="44" t="s">
        <v>52</v>
      </c>
      <c r="B1" s="45"/>
    </row>
    <row r="2" spans="1:2" ht="14.25">
      <c r="A2" s="31" t="s">
        <v>63</v>
      </c>
      <c r="B2" s="32">
        <v>15.5</v>
      </c>
    </row>
    <row r="3" spans="1:2" ht="14.25">
      <c r="A3" s="33" t="s">
        <v>51</v>
      </c>
      <c r="B3" s="34">
        <v>90</v>
      </c>
    </row>
    <row r="4" spans="1:2" ht="14.25">
      <c r="A4" s="35" t="s">
        <v>18</v>
      </c>
      <c r="B4" s="36">
        <f>B7-B5</f>
        <v>46.7</v>
      </c>
    </row>
    <row r="5" spans="1:2" ht="14.25">
      <c r="A5" s="37" t="s">
        <v>19</v>
      </c>
      <c r="B5" s="34">
        <v>40.3</v>
      </c>
    </row>
    <row r="6" spans="1:2" ht="14.25">
      <c r="A6" s="37" t="s">
        <v>23</v>
      </c>
      <c r="B6" s="38">
        <f>B5/B4</f>
        <v>0.8629550321199142</v>
      </c>
    </row>
    <row r="7" spans="1:2" ht="14.25">
      <c r="A7" s="37" t="s">
        <v>3</v>
      </c>
      <c r="B7" s="39">
        <v>87</v>
      </c>
    </row>
    <row r="8" spans="1:2" ht="14.25">
      <c r="A8" s="37" t="s">
        <v>5</v>
      </c>
      <c r="B8" s="34">
        <v>10</v>
      </c>
    </row>
    <row r="9" spans="1:2" ht="14.25">
      <c r="A9" s="40" t="s">
        <v>38</v>
      </c>
      <c r="B9" s="34">
        <v>11</v>
      </c>
    </row>
    <row r="10" spans="1:2" ht="14.25">
      <c r="A10" s="41" t="s">
        <v>17</v>
      </c>
      <c r="B10" s="38">
        <f>(B3/100*(100-B8)/100)*100</f>
        <v>81</v>
      </c>
    </row>
    <row r="11" spans="1:2" ht="14.25">
      <c r="A11" s="35" t="s">
        <v>20</v>
      </c>
      <c r="B11" s="38">
        <f>B4/100*(100-B8)/100*100</f>
        <v>42.03</v>
      </c>
    </row>
    <row r="12" spans="1:2" ht="14.25">
      <c r="A12" s="37" t="s">
        <v>4</v>
      </c>
      <c r="B12" s="38">
        <f>(B5/100*(100-B9)/100)*100</f>
        <v>35.867</v>
      </c>
    </row>
    <row r="13" spans="1:2" ht="14.25">
      <c r="A13" s="37" t="s">
        <v>24</v>
      </c>
      <c r="B13" s="38">
        <f>B12/B11</f>
        <v>0.8533666428741374</v>
      </c>
    </row>
    <row r="14" spans="1:2" ht="14.25">
      <c r="A14" s="37" t="s">
        <v>25</v>
      </c>
      <c r="B14" s="36">
        <f>B12+B11</f>
        <v>77.89699999999999</v>
      </c>
    </row>
    <row r="15" spans="1:2" ht="14.25">
      <c r="A15" s="37"/>
      <c r="B15" s="42"/>
    </row>
    <row r="16" spans="1:2" ht="14.25">
      <c r="A16" s="37"/>
      <c r="B16" s="43"/>
    </row>
    <row r="17" spans="1:2" ht="14.25">
      <c r="A17" s="37" t="s">
        <v>1</v>
      </c>
      <c r="B17" s="34">
        <v>100</v>
      </c>
    </row>
    <row r="18" spans="1:2" ht="14.25">
      <c r="A18" s="37" t="s">
        <v>0</v>
      </c>
      <c r="B18" s="34">
        <v>1</v>
      </c>
    </row>
    <row r="19" spans="1:2" ht="14.25">
      <c r="A19" s="37" t="s">
        <v>2</v>
      </c>
      <c r="B19" s="38">
        <f>(B17/100*(100-B18)/100)*100</f>
        <v>99</v>
      </c>
    </row>
    <row r="20" spans="1:2" ht="28.5">
      <c r="A20" s="37" t="s">
        <v>6</v>
      </c>
      <c r="B20" s="34">
        <v>53</v>
      </c>
    </row>
    <row r="21" spans="1:2" ht="14.25">
      <c r="A21" s="37" t="s">
        <v>16</v>
      </c>
      <c r="B21" s="34">
        <v>11</v>
      </c>
    </row>
    <row r="22" spans="1:2" ht="28.5">
      <c r="A22" s="37" t="s">
        <v>26</v>
      </c>
      <c r="B22" s="38">
        <f>(B20/100*(100-B21)/100)*100</f>
        <v>47.17</v>
      </c>
    </row>
    <row r="23" spans="1:2" ht="14.25">
      <c r="A23" s="37"/>
      <c r="B23" s="43"/>
    </row>
    <row r="24" spans="1:2" ht="14.25">
      <c r="A24" s="40" t="s">
        <v>47</v>
      </c>
      <c r="B24" s="34">
        <v>10</v>
      </c>
    </row>
    <row r="25" spans="1:2" ht="14.25">
      <c r="A25" s="40" t="s">
        <v>48</v>
      </c>
      <c r="B25" s="38">
        <f>100-B24</f>
        <v>90</v>
      </c>
    </row>
    <row r="26" spans="1:2" ht="14.25">
      <c r="A26" s="37" t="s">
        <v>14</v>
      </c>
      <c r="B26" s="39">
        <v>0.5</v>
      </c>
    </row>
    <row r="27" spans="1:2" ht="14.25">
      <c r="A27" s="37" t="s">
        <v>15</v>
      </c>
      <c r="B27" s="39">
        <v>40</v>
      </c>
    </row>
  </sheetData>
  <sheetProtection password="E44C" sheet="1"/>
  <mergeCells count="1">
    <mergeCell ref="A1:B1"/>
  </mergeCells>
  <printOptions horizontalCentered="1" verticalCentered="1"/>
  <pageMargins left="0.7086614173228347" right="0.7086614173228347" top="1.535433070866142" bottom="1.141732283464567" header="0.31496062992125984" footer="0.31496062992125984"/>
  <pageSetup fitToHeight="1" fitToWidth="1" horizontalDpi="200" verticalDpi="200" orientation="landscape" paperSize="9" r:id="rId2"/>
  <headerFooter scaleWithDoc="0">
    <oddHeader>&amp;C&amp;G</oddHeader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"/>
  <sheetViews>
    <sheetView view="pageBreakPreview" zoomScale="60" zoomScaleNormal="7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H1"/>
    </sheetView>
  </sheetViews>
  <sheetFormatPr defaultColWidth="14.57421875" defaultRowHeight="15"/>
  <cols>
    <col min="1" max="1" width="11.421875" style="4" customWidth="1"/>
    <col min="2" max="2" width="38.140625" style="4" customWidth="1"/>
    <col min="3" max="3" width="22.28125" style="5" customWidth="1"/>
    <col min="4" max="5" width="22.28125" style="6" customWidth="1"/>
    <col min="6" max="7" width="22.28125" style="7" customWidth="1"/>
    <col min="8" max="10" width="22.28125" style="9" customWidth="1"/>
    <col min="11" max="24" width="22.28125" style="7" customWidth="1"/>
    <col min="25" max="16384" width="14.57421875" style="4" customWidth="1"/>
  </cols>
  <sheetData>
    <row r="1" spans="1:24" s="22" customFormat="1" ht="25.5">
      <c r="A1" s="46" t="s">
        <v>61</v>
      </c>
      <c r="B1" s="47"/>
      <c r="C1" s="47"/>
      <c r="D1" s="47"/>
      <c r="E1" s="47"/>
      <c r="F1" s="47"/>
      <c r="G1" s="47"/>
      <c r="H1" s="47"/>
      <c r="I1" s="47" t="s">
        <v>62</v>
      </c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1:24" s="18" customFormat="1" ht="99.75">
      <c r="A2" s="25" t="s">
        <v>13</v>
      </c>
      <c r="B2" s="25" t="s">
        <v>37</v>
      </c>
      <c r="C2" s="25" t="s">
        <v>22</v>
      </c>
      <c r="D2" s="25" t="s">
        <v>27</v>
      </c>
      <c r="E2" s="25" t="s">
        <v>53</v>
      </c>
      <c r="F2" s="26" t="s">
        <v>59</v>
      </c>
      <c r="G2" s="26" t="s">
        <v>60</v>
      </c>
      <c r="H2" s="26" t="s">
        <v>28</v>
      </c>
      <c r="I2" s="23" t="s">
        <v>29</v>
      </c>
      <c r="J2" s="23" t="s">
        <v>36</v>
      </c>
      <c r="K2" s="17" t="s">
        <v>31</v>
      </c>
      <c r="L2" s="17" t="s">
        <v>32</v>
      </c>
      <c r="M2" s="17" t="s">
        <v>39</v>
      </c>
      <c r="N2" s="17" t="s">
        <v>40</v>
      </c>
      <c r="O2" s="17" t="s">
        <v>41</v>
      </c>
      <c r="P2" s="17" t="s">
        <v>42</v>
      </c>
      <c r="Q2" s="17" t="s">
        <v>30</v>
      </c>
      <c r="R2" s="17" t="s">
        <v>33</v>
      </c>
      <c r="S2" s="17" t="s">
        <v>34</v>
      </c>
      <c r="T2" s="17" t="s">
        <v>43</v>
      </c>
      <c r="U2" s="17" t="s">
        <v>46</v>
      </c>
      <c r="V2" s="17" t="s">
        <v>44</v>
      </c>
      <c r="W2" s="17" t="s">
        <v>45</v>
      </c>
      <c r="X2" s="17" t="s">
        <v>35</v>
      </c>
    </row>
    <row r="3" spans="1:24" ht="57">
      <c r="A3" s="11" t="s">
        <v>7</v>
      </c>
      <c r="B3" s="15" t="s">
        <v>49</v>
      </c>
      <c r="C3" s="30">
        <v>90</v>
      </c>
      <c r="D3" s="13">
        <f>100-C3</f>
        <v>10</v>
      </c>
      <c r="E3" s="13">
        <f>ROUND(D3*'Kiindulási adatok'!$B$13,0)</f>
        <v>9</v>
      </c>
      <c r="F3" s="21">
        <f>F7</f>
        <v>20.482142857142858</v>
      </c>
      <c r="G3" s="21">
        <f>F3/H3*100</f>
        <v>25.797594470706336</v>
      </c>
      <c r="H3" s="14">
        <f>I3/J3*100</f>
        <v>79.39555325749741</v>
      </c>
      <c r="I3" s="24">
        <f>SUM(K3:Q3)</f>
        <v>36.53366642874137</v>
      </c>
      <c r="J3" s="24">
        <f>SUM(R3:X3)</f>
        <v>46.01475136807042</v>
      </c>
      <c r="K3" s="7">
        <f>IF('Kiindulási adatok'!$B$24&gt;'Energiafelhasználás hatásfoka'!D3,1*D3*(1+'Kiindulási adatok'!$B$13),1*'Kiindulási adatok'!$B$24*(1+'Kiindulási adatok'!$B$13))</f>
        <v>18.533666428741373</v>
      </c>
      <c r="L3" s="7">
        <f>IF('Kiindulási adatok'!$B$24&gt;'Energiafelhasználás hatásfoka'!D3,1*('Kiindulási adatok'!$B$24-D3),0)</f>
        <v>0</v>
      </c>
      <c r="M3" s="7">
        <f>IF(D3-'Kiindulási adatok'!$B$24&gt;0,(1-'Kiindulási adatok'!$B$26)*(D3-'Kiindulási adatok'!$B$24)*'Kiindulási adatok'!$B$13,0)</f>
        <v>0</v>
      </c>
      <c r="N3" s="7">
        <f>IF(AND((100-'Kiindulási adatok'!$B$24)*'Kiindulási adatok'!$B$27/100&gt;('Energiafelhasználás hatásfoka'!D3-'Kiindulási adatok'!$B$24),(D3-'Kiindulási adatok'!$B$24)&gt;0),'Kiindulási adatok'!$B$26*(D3-'Kiindulási adatok'!$B$24)*(1+'Kiindulási adatok'!$B$13),IF((D3-'Kiindulási adatok'!$B$24)&gt;0,('Kiindulási adatok'!$B$26*(100-'Kiindulási adatok'!$B$24)*'Kiindulási adatok'!$B$27/100*(1+'Kiindulási adatok'!$B$13)),0))</f>
        <v>0</v>
      </c>
      <c r="O3" s="7">
        <f>IF((100-'Kiindulási adatok'!$B$24)*'Kiindulási adatok'!$B$27/100&lt;('Energiafelhasználás hatásfoka'!D3-'Kiindulási adatok'!$B$24),'Kiindulási adatok'!$B$26*(('Energiafelhasználás hatásfoka'!D3-'Kiindulási adatok'!$B$24-(100-'Kiindulási adatok'!$B$24)*'Kiindulási adatok'!$B$27/100)*'Kiindulási adatok'!$B$13),0)</f>
        <v>0</v>
      </c>
      <c r="P3" s="7">
        <f>IF((100-'Kiindulási adatok'!$B$24)*'Kiindulási adatok'!$B$27/100&gt;('Energiafelhasználás hatásfoka'!D3-'Kiindulási adatok'!$B$24),'Kiindulási adatok'!$B$26*((100-'Kiindulási adatok'!$B$24)*'Kiindulási adatok'!$B$27/100-IF(('Energiafelhasználás hatásfoka'!D3-'Kiindulási adatok'!$B$24)&gt;0,('Energiafelhasználás hatásfoka'!D3-'Kiindulási adatok'!$B$24),0)),0)</f>
        <v>18</v>
      </c>
      <c r="Q3" s="17">
        <v>0</v>
      </c>
      <c r="R3" s="7">
        <f>K3/'Kiindulási adatok'!$B$14*100</f>
        <v>23.792529145848203</v>
      </c>
      <c r="S3" s="7">
        <f>L3/'Kiindulási adatok'!$B$14*100</f>
        <v>0</v>
      </c>
      <c r="T3" s="7">
        <f>M3/'Kiindulási adatok'!$B$12*100</f>
        <v>0</v>
      </c>
      <c r="U3" s="7">
        <f>N3/'Kiindulási adatok'!$B$14*100</f>
        <v>0</v>
      </c>
      <c r="V3" s="7">
        <f>O3/'Kiindulási adatok'!$B$12*100</f>
        <v>0</v>
      </c>
      <c r="W3" s="7">
        <f>P3/'Kiindulási adatok'!$B$10*100</f>
        <v>22.22222222222222</v>
      </c>
      <c r="X3" s="17">
        <v>0</v>
      </c>
    </row>
    <row r="4" spans="1:24" ht="57">
      <c r="A4" s="11" t="s">
        <v>8</v>
      </c>
      <c r="B4" s="15" t="s">
        <v>50</v>
      </c>
      <c r="C4" s="30">
        <v>54</v>
      </c>
      <c r="D4" s="13">
        <f>100-C4</f>
        <v>46</v>
      </c>
      <c r="E4" s="13">
        <f>ROUND(D4*'Kiindulási adatok'!$B$13,0)</f>
        <v>39</v>
      </c>
      <c r="F4" s="21">
        <f>F8</f>
        <v>37.089285714285715</v>
      </c>
      <c r="G4" s="21">
        <f>F4/H4*100</f>
        <v>60.35638251151485</v>
      </c>
      <c r="H4" s="14">
        <f aca="true" t="shared" si="0" ref="H4:H9">I4/J4*100</f>
        <v>61.450478260869566</v>
      </c>
      <c r="I4" s="24">
        <f>SUM(K4:Q4)</f>
        <v>67.25486557221032</v>
      </c>
      <c r="J4" s="24">
        <f>SUM(R4:X4)</f>
        <v>109.44563407090173</v>
      </c>
      <c r="K4" s="7">
        <f>IF('Kiindulási adatok'!$B$24&gt;'Energiafelhasználás hatásfoka'!D4,1*D4*(1+'Kiindulási adatok'!$B$13),1*'Kiindulási adatok'!$B$24*(1+'Kiindulási adatok'!$B$13))</f>
        <v>18.533666428741373</v>
      </c>
      <c r="L4" s="7">
        <f>IF('Kiindulási adatok'!$B$24&gt;'Energiafelhasználás hatásfoka'!D4,1*('Kiindulási adatok'!$B$24-D4),0)</f>
        <v>0</v>
      </c>
      <c r="M4" s="7">
        <f>IF(D4-'Kiindulási adatok'!$B$24&gt;0,(1-'Kiindulási adatok'!$B$26)*(D4-'Kiindulási adatok'!$B$24)*'Kiindulási adatok'!$B$13,0)</f>
        <v>15.360599571734474</v>
      </c>
      <c r="N4" s="7">
        <f>IF(AND((100-'Kiindulási adatok'!$B$24)*'Kiindulási adatok'!$B$27/100&gt;('Energiafelhasználás hatásfoka'!D4-'Kiindulási adatok'!$B$24),(D4-'Kiindulási adatok'!$B$24)&gt;0),'Kiindulási adatok'!$B$26*(D4-'Kiindulási adatok'!$B$24)*(1+'Kiindulási adatok'!$B$13),IF((D4-'Kiindulási adatok'!$B$24)&gt;0,('Kiindulási adatok'!$B$26*(100-'Kiindulási adatok'!$B$24)*'Kiindulási adatok'!$B$27/100*(1+'Kiindulási adatok'!$B$13)),0))</f>
        <v>33.36059957173447</v>
      </c>
      <c r="O4" s="7">
        <f>IF((100-'Kiindulási adatok'!$B$24)*'Kiindulási adatok'!$B$27/100&lt;('Energiafelhasználás hatásfoka'!D4-'Kiindulási adatok'!$B$24),'Kiindulási adatok'!$B$26*(('Energiafelhasználás hatásfoka'!D4-'Kiindulási adatok'!$B$24-(100-'Kiindulási adatok'!$B$24)*'Kiindulási adatok'!$B$27/100)*'Kiindulási adatok'!$B$13),0)</f>
        <v>0</v>
      </c>
      <c r="P4" s="7">
        <f>IF((100-'Kiindulási adatok'!$B$24)*'Kiindulási adatok'!$B$27/100&gt;('Energiafelhasználás hatásfoka'!D4-'Kiindulási adatok'!$B$24),'Kiindulási adatok'!$B$26*((100-'Kiindulási adatok'!$B$24)*'Kiindulási adatok'!$B$27/100-IF(('Energiafelhasználás hatásfoka'!D4-'Kiindulási adatok'!$B$24)&gt;0,('Energiafelhasználás hatásfoka'!D4-'Kiindulási adatok'!$B$24),0)),0)</f>
        <v>0</v>
      </c>
      <c r="Q4" s="17">
        <v>0</v>
      </c>
      <c r="R4" s="7">
        <f>K4/'Kiindulási adatok'!$B$14*100</f>
        <v>23.792529145848203</v>
      </c>
      <c r="S4" s="7">
        <f>L4/'Kiindulási adatok'!$B$14*100</f>
        <v>0</v>
      </c>
      <c r="T4" s="7">
        <f>M4/'Kiindulási adatok'!$B$12*100</f>
        <v>42.82655246252676</v>
      </c>
      <c r="U4" s="7">
        <f>N4/'Kiindulási adatok'!$B$14*100</f>
        <v>42.82655246252676</v>
      </c>
      <c r="V4" s="7">
        <f>O4/'Kiindulási adatok'!$B$12*100</f>
        <v>0</v>
      </c>
      <c r="W4" s="7">
        <f>P4/'Kiindulási adatok'!$B$10*100</f>
        <v>0</v>
      </c>
      <c r="X4" s="17">
        <v>0</v>
      </c>
    </row>
    <row r="5" spans="1:24" ht="57">
      <c r="A5" s="11" t="s">
        <v>9</v>
      </c>
      <c r="B5" s="15" t="s">
        <v>50</v>
      </c>
      <c r="C5" s="30">
        <v>0</v>
      </c>
      <c r="D5" s="13">
        <f>100-C5</f>
        <v>100</v>
      </c>
      <c r="E5" s="13">
        <f>ROUND(D5*'Kiindulási adatok'!$B$13,0)</f>
        <v>85</v>
      </c>
      <c r="F5" s="21">
        <f>F9</f>
        <v>62.55357142857143</v>
      </c>
      <c r="G5" s="21">
        <f>F5/H5*100</f>
        <v>131.31740560291598</v>
      </c>
      <c r="H5" s="14">
        <f t="shared" si="0"/>
        <v>47.63539999999999</v>
      </c>
      <c r="I5" s="24">
        <f>SUM(K5:Q5)</f>
        <v>113.33666428741373</v>
      </c>
      <c r="J5" s="24">
        <f>SUM(R5:X5)</f>
        <v>237.92529145848204</v>
      </c>
      <c r="K5" s="7">
        <f>IF('Kiindulási adatok'!$B$24&gt;'Energiafelhasználás hatásfoka'!D5,1*D5*(1+'Kiindulási adatok'!$B$13),1*'Kiindulási adatok'!$B$24*(1+'Kiindulási adatok'!$B$13))</f>
        <v>18.533666428741373</v>
      </c>
      <c r="L5" s="7">
        <f>IF('Kiindulási adatok'!$B$24&gt;'Energiafelhasználás hatásfoka'!D5,1*('Kiindulási adatok'!$B$24-D5),0)</f>
        <v>0</v>
      </c>
      <c r="M5" s="7">
        <f>IF(D5-'Kiindulási adatok'!$B$24&gt;0,(1-'Kiindulási adatok'!$B$26)*(D5-'Kiindulási adatok'!$B$24)*'Kiindulási adatok'!$B$13,0)</f>
        <v>38.401498929336185</v>
      </c>
      <c r="N5" s="7">
        <f>IF(AND((100-'Kiindulási adatok'!$B$24)*'Kiindulási adatok'!$B$27/100&gt;('Energiafelhasználás hatásfoka'!D5-'Kiindulási adatok'!$B$24),(D5-'Kiindulási adatok'!$B$24)&gt;0),'Kiindulási adatok'!$B$26*(D5-'Kiindulási adatok'!$B$24)*(1+'Kiindulási adatok'!$B$13),IF((D5-'Kiindulási adatok'!$B$24)&gt;0,('Kiindulási adatok'!$B$26*(100-'Kiindulási adatok'!$B$24)*'Kiindulási adatok'!$B$27/100*(1+'Kiindulási adatok'!$B$13)),0))</f>
        <v>33.36059957173447</v>
      </c>
      <c r="O5" s="7">
        <f>IF((100-'Kiindulási adatok'!$B$24)*'Kiindulási adatok'!$B$27/100&lt;('Energiafelhasználás hatásfoka'!D5-'Kiindulási adatok'!$B$24),'Kiindulási adatok'!$B$26*(('Energiafelhasználás hatásfoka'!D5-'Kiindulási adatok'!$B$24-(100-'Kiindulási adatok'!$B$24)*'Kiindulási adatok'!$B$27/100)*'Kiindulási adatok'!$B$13),0)</f>
        <v>23.04089935760171</v>
      </c>
      <c r="P5" s="7">
        <f>IF((100-'Kiindulási adatok'!$B$24)*'Kiindulási adatok'!$B$27/100&gt;('Energiafelhasználás hatásfoka'!D5-'Kiindulási adatok'!$B$24),'Kiindulási adatok'!$B$26*((100-'Kiindulási adatok'!$B$24)*'Kiindulási adatok'!$B$27/100-IF(('Energiafelhasználás hatásfoka'!D5-'Kiindulási adatok'!$B$24)&gt;0,('Energiafelhasználás hatásfoka'!D5-'Kiindulási adatok'!$B$24),0)),0)</f>
        <v>0</v>
      </c>
      <c r="Q5" s="17">
        <v>0</v>
      </c>
      <c r="R5" s="7">
        <f>K5/'Kiindulási adatok'!$B$14*100</f>
        <v>23.792529145848203</v>
      </c>
      <c r="S5" s="7">
        <f>L5/'Kiindulási adatok'!$B$14*100</f>
        <v>0</v>
      </c>
      <c r="T5" s="7">
        <f>M5/'Kiindulási adatok'!$B$12*100</f>
        <v>107.06638115631692</v>
      </c>
      <c r="U5" s="7">
        <f>N5/'Kiindulási adatok'!$B$14*100</f>
        <v>42.82655246252676</v>
      </c>
      <c r="V5" s="7">
        <f>O5/'Kiindulási adatok'!$B$12*100</f>
        <v>64.23982869379014</v>
      </c>
      <c r="W5" s="7">
        <f>P5/'Kiindulási adatok'!$B$10*100</f>
        <v>0</v>
      </c>
      <c r="X5" s="17">
        <v>0</v>
      </c>
    </row>
    <row r="6" spans="1:24" ht="25.5">
      <c r="A6" s="11"/>
      <c r="B6" s="10"/>
      <c r="C6" s="12"/>
      <c r="D6" s="13"/>
      <c r="E6" s="13"/>
      <c r="F6" s="21"/>
      <c r="G6" s="21"/>
      <c r="H6" s="14"/>
      <c r="I6" s="24"/>
      <c r="J6" s="24"/>
      <c r="Q6" s="8"/>
      <c r="X6" s="8"/>
    </row>
    <row r="7" spans="1:24" ht="71.25">
      <c r="A7" s="11" t="s">
        <v>10</v>
      </c>
      <c r="B7" s="15" t="s">
        <v>21</v>
      </c>
      <c r="C7" s="19">
        <v>100</v>
      </c>
      <c r="D7" s="16">
        <v>0</v>
      </c>
      <c r="E7" s="13">
        <f>E3</f>
        <v>9</v>
      </c>
      <c r="F7" s="21">
        <f>(L7+P7+Q7)*'Kiindulási adatok'!$B$2/('Energiafelhasználás hatásfoka'!L7+'Energiafelhasználás hatásfoka'!P7)</f>
        <v>20.482142857142858</v>
      </c>
      <c r="G7" s="21">
        <f>F7/H7*100</f>
        <v>26.062100608740423</v>
      </c>
      <c r="H7" s="14">
        <f t="shared" si="0"/>
        <v>78.58976206343775</v>
      </c>
      <c r="I7" s="24">
        <f>SUM(K7:Q7)</f>
        <v>37</v>
      </c>
      <c r="J7" s="24">
        <f>SUM(R7:X7)</f>
        <v>47.07992368030528</v>
      </c>
      <c r="K7" s="17">
        <v>0</v>
      </c>
      <c r="L7" s="7">
        <f>IF('Kiindulási adatok'!$B$24&gt;'Energiafelhasználás hatásfoka'!D7,1*('Kiindulási adatok'!$B$24-D7),0)</f>
        <v>10</v>
      </c>
      <c r="M7" s="17">
        <v>0</v>
      </c>
      <c r="N7" s="17">
        <v>0</v>
      </c>
      <c r="O7" s="17">
        <v>0</v>
      </c>
      <c r="P7" s="7">
        <f>IF((100-'Kiindulási adatok'!$B$24)*'Kiindulási adatok'!$B$27/100&gt;('Energiafelhasználás hatásfoka'!D7-'Kiindulási adatok'!$B$24),'Kiindulási adatok'!$B$26*((100-'Kiindulási adatok'!$B$24)*'Kiindulási adatok'!$B$27/100-IF(('Energiafelhasználás hatásfoka'!D7-'Kiindulási adatok'!$B$24)&gt;0,('Energiafelhasználás hatásfoka'!D7-'Kiindulási adatok'!$B$24),0)),0)</f>
        <v>18</v>
      </c>
      <c r="Q7" s="7">
        <f>E7</f>
        <v>9</v>
      </c>
      <c r="R7" s="17">
        <v>0</v>
      </c>
      <c r="S7" s="7">
        <f>L7/'Kiindulási adatok'!$B$17*100</f>
        <v>10</v>
      </c>
      <c r="T7" s="17">
        <v>0</v>
      </c>
      <c r="U7" s="17">
        <v>0</v>
      </c>
      <c r="V7" s="17">
        <v>0</v>
      </c>
      <c r="W7" s="7">
        <f>P7/'Kiindulási adatok'!$B$17*100</f>
        <v>18</v>
      </c>
      <c r="X7" s="7">
        <f>Q7/'Kiindulási adatok'!$B$22*100</f>
        <v>19.079923680305278</v>
      </c>
    </row>
    <row r="8" spans="1:24" ht="71.25">
      <c r="A8" s="11" t="s">
        <v>11</v>
      </c>
      <c r="B8" s="10" t="s">
        <v>21</v>
      </c>
      <c r="C8" s="19">
        <v>100</v>
      </c>
      <c r="D8" s="16">
        <v>0</v>
      </c>
      <c r="E8" s="13">
        <f>E4</f>
        <v>39</v>
      </c>
      <c r="F8" s="21">
        <f>(L8+P8+Q8)*'Kiindulási adatok'!$B$2/('Energiafelhasználás hatásfoka'!L8+'Energiafelhasználás hatásfoka'!P8)</f>
        <v>37.089285714285715</v>
      </c>
      <c r="G8" s="21">
        <f>F8/H8*100</f>
        <v>61.269102637875164</v>
      </c>
      <c r="H8" s="14">
        <f t="shared" si="0"/>
        <v>60.535056198714365</v>
      </c>
      <c r="I8" s="24">
        <f>SUM(K8:Q8)</f>
        <v>67</v>
      </c>
      <c r="J8" s="24">
        <f>SUM(R8:X8)</f>
        <v>110.67966928132287</v>
      </c>
      <c r="K8" s="17">
        <v>0</v>
      </c>
      <c r="L8" s="7">
        <f>IF('Kiindulási adatok'!$B$24&gt;'Energiafelhasználás hatásfoka'!D8,1*('Kiindulási adatok'!$B$24-D8),0)</f>
        <v>10</v>
      </c>
      <c r="M8" s="17">
        <v>0</v>
      </c>
      <c r="N8" s="17">
        <v>0</v>
      </c>
      <c r="O8" s="17">
        <v>0</v>
      </c>
      <c r="P8" s="7">
        <f>IF((100-'Kiindulási adatok'!$B$24)*'Kiindulási adatok'!$B$27/100&gt;('Energiafelhasználás hatásfoka'!D8-'Kiindulási adatok'!$B$24),'Kiindulási adatok'!$B$26*((100-'Kiindulási adatok'!$B$24)*'Kiindulási adatok'!$B$27/100-IF(('Energiafelhasználás hatásfoka'!D8-'Kiindulási adatok'!$B$24)&gt;0,('Energiafelhasználás hatásfoka'!D8-'Kiindulási adatok'!$B$24),0)),0)</f>
        <v>18</v>
      </c>
      <c r="Q8" s="7">
        <f>E8</f>
        <v>39</v>
      </c>
      <c r="R8" s="17">
        <v>0</v>
      </c>
      <c r="S8" s="7">
        <f>L8/'Kiindulási adatok'!$B$17*100</f>
        <v>10</v>
      </c>
      <c r="T8" s="17">
        <v>0</v>
      </c>
      <c r="U8" s="17">
        <v>0</v>
      </c>
      <c r="V8" s="17">
        <v>0</v>
      </c>
      <c r="W8" s="7">
        <f>P8/'Kiindulási adatok'!$B$17*100</f>
        <v>18</v>
      </c>
      <c r="X8" s="7">
        <f>Q8/'Kiindulási adatok'!$B$22*100</f>
        <v>82.67966928132287</v>
      </c>
    </row>
    <row r="9" spans="1:24" ht="71.25">
      <c r="A9" s="11" t="s">
        <v>12</v>
      </c>
      <c r="B9" s="10" t="s">
        <v>21</v>
      </c>
      <c r="C9" s="19">
        <v>100</v>
      </c>
      <c r="D9" s="16">
        <v>0</v>
      </c>
      <c r="E9" s="13">
        <f>E5</f>
        <v>85</v>
      </c>
      <c r="F9" s="21">
        <f>(L9+P9+Q9)*'Kiindulási adatok'!$B$2/('Energiafelhasználás hatásfoka'!L9+'Energiafelhasználás hatásfoka'!P9)</f>
        <v>62.55357142857143</v>
      </c>
      <c r="G9" s="21">
        <f>F9/H9*100</f>
        <v>115.25317241588178</v>
      </c>
      <c r="H9" s="14">
        <f t="shared" si="0"/>
        <v>54.27492373299011</v>
      </c>
      <c r="I9" s="24">
        <f>SUM(K9:Q9)</f>
        <v>113</v>
      </c>
      <c r="J9" s="24">
        <f>SUM(R9:X9)</f>
        <v>208.1992792028832</v>
      </c>
      <c r="K9" s="17">
        <v>0</v>
      </c>
      <c r="L9" s="7">
        <f>IF('Kiindulási adatok'!$B$24&gt;'Energiafelhasználás hatásfoka'!D9,1*('Kiindulási adatok'!$B$24-D9),0)</f>
        <v>10</v>
      </c>
      <c r="M9" s="17">
        <v>0</v>
      </c>
      <c r="N9" s="17">
        <v>0</v>
      </c>
      <c r="O9" s="17">
        <v>0</v>
      </c>
      <c r="P9" s="7">
        <f>IF((100-'Kiindulási adatok'!$B$24)*'Kiindulási adatok'!$B$27/100&gt;('Energiafelhasználás hatásfoka'!D9-'Kiindulási adatok'!$B$24),'Kiindulási adatok'!$B$26*((100-'Kiindulási adatok'!$B$24)*'Kiindulási adatok'!$B$27/100-IF(('Energiafelhasználás hatásfoka'!D9-'Kiindulási adatok'!$B$24)&gt;0,('Energiafelhasználás hatásfoka'!D9-'Kiindulási adatok'!$B$24),0)),0)</f>
        <v>18</v>
      </c>
      <c r="Q9" s="7">
        <f>E9</f>
        <v>85</v>
      </c>
      <c r="R9" s="17">
        <v>0</v>
      </c>
      <c r="S9" s="7">
        <f>L9/'Kiindulási adatok'!$B$17*100</f>
        <v>10</v>
      </c>
      <c r="T9" s="17">
        <v>0</v>
      </c>
      <c r="U9" s="17">
        <v>0</v>
      </c>
      <c r="V9" s="17">
        <v>0</v>
      </c>
      <c r="W9" s="7">
        <f>P9/'Kiindulási adatok'!$B$17*100</f>
        <v>18</v>
      </c>
      <c r="X9" s="7">
        <f>Q9/'Kiindulási adatok'!$B$22*100</f>
        <v>180.1992792028832</v>
      </c>
    </row>
  </sheetData>
  <sheetProtection password="8A79" sheet="1"/>
  <mergeCells count="2">
    <mergeCell ref="A1:H1"/>
    <mergeCell ref="I1:X1"/>
  </mergeCells>
  <printOptions horizontalCentered="1" verticalCentered="1"/>
  <pageMargins left="0.7086614173228347" right="0.7086614173228347" top="0.7480314960629921" bottom="0.9448818897637796" header="0.31496062992125984" footer="0.31496062992125984"/>
  <pageSetup fitToWidth="3" horizontalDpi="200" verticalDpi="200" orientation="landscape" paperSize="9" scale="60" r:id="rId2"/>
  <headerFooter scaleWithDoc="0">
    <oddHeader>&amp;C&amp;G</oddHeader>
    <oddFooter>&amp;C&amp;G</oddFooter>
  </headerFooter>
  <colBreaks count="2" manualBreakCount="2">
    <brk id="8" max="65535" man="1"/>
    <brk id="17" max="65535" man="1"/>
  </col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96.140625" style="20" customWidth="1"/>
    <col min="2" max="2" width="9.140625" style="20" customWidth="1"/>
    <col min="3" max="3" width="13.8515625" style="20" customWidth="1"/>
    <col min="4" max="16384" width="9.140625" style="20" customWidth="1"/>
  </cols>
  <sheetData>
    <row r="1" spans="1:3" ht="28.5">
      <c r="A1" s="27" t="s">
        <v>64</v>
      </c>
      <c r="B1" s="28" t="s">
        <v>57</v>
      </c>
      <c r="C1" s="28" t="s">
        <v>58</v>
      </c>
    </row>
    <row r="2" spans="1:3" ht="14.25">
      <c r="A2" s="28" t="s">
        <v>54</v>
      </c>
      <c r="B2" s="29">
        <f>ROUND(('Energiafelhasználás hatásfoka'!J7-'Energiafelhasználás hatásfoka'!J3)/'Energiafelhasználás hatásfoka'!J7*100,2)</f>
        <v>2.26</v>
      </c>
      <c r="C2" s="29">
        <f>ROUND('Energiafelhasználás hatásfoka'!F7/'Energiafelhasználás hatásfoka'!H7*100*B2/100,1)</f>
        <v>0.6</v>
      </c>
    </row>
    <row r="3" spans="1:3" ht="14.25">
      <c r="A3" s="28" t="s">
        <v>55</v>
      </c>
      <c r="B3" s="29">
        <f>ROUND(('Energiafelhasználás hatásfoka'!J8-'Energiafelhasználás hatásfoka'!J4)/'Energiafelhasználás hatásfoka'!J8*100,2)</f>
        <v>1.11</v>
      </c>
      <c r="C3" s="29">
        <f>ROUND('Energiafelhasználás hatásfoka'!F8/'Energiafelhasználás hatásfoka'!H8*100*B3/100,1)</f>
        <v>0.7</v>
      </c>
    </row>
    <row r="4" spans="1:3" ht="14.25">
      <c r="A4" s="28" t="s">
        <v>56</v>
      </c>
      <c r="B4" s="29">
        <f>ROUND(('Energiafelhasználás hatásfoka'!J9-'Energiafelhasználás hatásfoka'!J5)/'Energiafelhasználás hatásfoka'!J9*100,2)</f>
        <v>-14.28</v>
      </c>
      <c r="C4" s="29">
        <f>ROUND('Energiafelhasználás hatásfoka'!F9/'Energiafelhasználás hatásfoka'!H9*100*B4/100,1)</f>
        <v>-16.5</v>
      </c>
    </row>
  </sheetData>
  <sheetProtection password="DD17" sheet="1"/>
  <printOptions horizontalCentered="1" verticalCentered="1"/>
  <pageMargins left="0.7086614173228347" right="0.7086614173228347" top="1.535433070866142" bottom="0.7480314960629921" header="0.31496062992125984" footer="0.31496062992125984"/>
  <pageSetup horizontalDpi="300" verticalDpi="300" orientation="landscape" paperSize="9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2009-07-31T09:46:24Z</dcterms:modified>
  <cp:category/>
  <cp:version/>
  <cp:contentType/>
  <cp:contentStatus/>
</cp:coreProperties>
</file>